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charts/chart1.xml" ContentType="application/vnd.openxmlformats-officedocument.drawingml.chart+xml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Einrichtung" sheetId="1" state="visible" r:id="rId3"/>
    <sheet name="Zusammenfassung" sheetId="2" state="visible" r:id="rId4"/>
    <sheet name="Ausgaben" sheetId="3" state="visible" r:id="rId5"/>
    <sheet name="Einnahmen" sheetId="4" state="visible" r:id="rId6"/>
    <sheet name="Sparen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7" authorId="0">
      <text>
        <r>
          <rPr>
            <sz val="10"/>
            <rFont val="Arial"/>
            <family val="2"/>
          </rPr>
          <t xml:space="preserve">Optimiert: vorher Ø 113.84 € → Ziel 30 € (Nur noch Ersatz)</t>
        </r>
      </text>
    </comment>
    <comment ref="D8" authorId="0">
      <text>
        <r>
          <rPr>
            <sz val="10"/>
            <rFont val="Arial"/>
            <family val="2"/>
          </rPr>
          <t xml:space="preserve">Optimiert: vorher Ø 20.41 € → Ziel 15 € (Nur noch Ersatz)</t>
        </r>
      </text>
    </comment>
    <comment ref="D9" authorId="0">
      <text>
        <r>
          <rPr>
            <sz val="10"/>
            <rFont val="Arial"/>
            <family val="2"/>
          </rPr>
          <t xml:space="preserve">Optimiert: vorher Ø 42.29 € → Ziel 15 € (Nur noch Ersatz)</t>
        </r>
      </text>
    </comment>
    <comment ref="D12" authorId="0">
      <text>
        <r>
          <rPr>
            <sz val="10"/>
            <rFont val="Arial"/>
            <family val="2"/>
          </rPr>
          <t xml:space="preserve">Optimiert: vorher Ø 159.48 € → Ziel 120 € (Tarif wechseln (Vergleichsportal))</t>
        </r>
      </text>
    </comment>
    <comment ref="D16" authorId="0">
      <text>
        <r>
          <rPr>
            <sz val="10"/>
            <rFont val="Arial"/>
            <family val="2"/>
          </rPr>
          <t xml:space="preserve">Optimiert: vorher Ø 51.34 € → Ziel 25 € (SIM-only-Tarif nach Vertragsende)</t>
        </r>
      </text>
    </comment>
    <comment ref="D22" authorId="0">
      <text>
        <r>
          <rPr>
            <sz val="10"/>
            <rFont val="Arial"/>
            <family val="2"/>
          </rPr>
          <t xml:space="preserve">Optimiert: vorher Ø 829.11 € → Ziel 680 € (Discounter, Wochenplan, Eigenmarken)</t>
        </r>
      </text>
    </comment>
    <comment ref="D23" authorId="0">
      <text>
        <r>
          <rPr>
            <sz val="10"/>
            <rFont val="Arial"/>
            <family val="2"/>
          </rPr>
          <t xml:space="preserve">Optimiert: vorher Ø 125.54 € → Ziel 100 € (Eigenmarken, Großpackungen)</t>
        </r>
      </text>
    </comment>
    <comment ref="D24" authorId="0">
      <text>
        <r>
          <rPr>
            <sz val="10"/>
            <rFont val="Arial"/>
            <family val="2"/>
          </rPr>
          <t xml:space="preserve">Optimiert: vorher Ø 160.01 € → Ziel 100 € (Fester Betrag pro Quartal)</t>
        </r>
      </text>
    </comment>
    <comment ref="D25" authorId="0">
      <text>
        <r>
          <rPr>
            <sz val="10"/>
            <rFont val="Arial"/>
            <family val="2"/>
          </rPr>
          <t xml:space="preserve">Optimiert: vorher Ø 366.56 € → Ziel 110 € (7-Tage-Merkliste ab 30 €)</t>
        </r>
      </text>
    </comment>
    <comment ref="D26" authorId="0">
      <text>
        <r>
          <rPr>
            <sz val="10"/>
            <rFont val="Arial"/>
            <family val="2"/>
          </rPr>
          <t xml:space="preserve">Optimiert: vorher Ø 65.79 € → Ziel 40 € (7-Tage-Merkliste ab 30 €)</t>
        </r>
      </text>
    </comment>
    <comment ref="D29" authorId="0">
      <text>
        <r>
          <rPr>
            <sz val="10"/>
            <rFont val="Arial"/>
            <family val="2"/>
          </rPr>
          <t xml:space="preserve">Optimiert: vorher Ø 172.82 € → Ziel 100 € (Gebraucht kaufen)</t>
        </r>
      </text>
    </comment>
    <comment ref="D44" authorId="0">
      <text>
        <r>
          <rPr>
            <sz val="10"/>
            <rFont val="Arial"/>
            <family val="2"/>
          </rPr>
          <t xml:space="preserve">Deine Angabe: 220 € pro Monat</t>
        </r>
      </text>
    </comment>
    <comment ref="D60" authorId="0">
      <text>
        <r>
          <rPr>
            <sz val="10"/>
            <rFont val="Arial"/>
            <family val="2"/>
          </rPr>
          <t xml:space="preserve">Optimiert: vorher Ø 40.05 € → Ziel 15 € (Hosting-Anbieter zusammenlegen)</t>
        </r>
      </text>
    </comment>
    <comment ref="D61" authorId="0">
      <text>
        <r>
          <rPr>
            <sz val="10"/>
            <rFont val="Arial"/>
            <family val="2"/>
          </rPr>
          <t xml:space="preserve">Optimiert: vorher Ø 28.34 € → Ziel 15 € (Ungenutzte Abos kündigen)</t>
        </r>
      </text>
    </comment>
    <comment ref="D65" authorId="0">
      <text>
        <r>
          <rPr>
            <sz val="10"/>
            <rFont val="Arial"/>
            <family val="2"/>
          </rPr>
          <t xml:space="preserve">Früher „Schmuck“: Ø 122.42 €, halbiert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6" authorId="0">
      <text>
        <r>
          <rPr>
            <sz val="10"/>
            <rFont val="Arial"/>
            <family val="2"/>
          </rPr>
          <t xml:space="preserve">Deine Angabe</t>
        </r>
      </text>
    </comment>
    <comment ref="D7" authorId="0">
      <text>
        <r>
          <rPr>
            <sz val="10"/>
            <rFont val="Arial"/>
            <family val="2"/>
          </rPr>
          <t xml:space="preserve">Deine Angabe: 728 € bis 2028, danach 1.300 €</t>
        </r>
      </text>
    </comment>
    <comment ref="D8" authorId="0">
      <text>
        <r>
          <rPr>
            <sz val="10"/>
            <rFont val="Arial"/>
            <family val="2"/>
          </rPr>
          <t xml:space="preserve">Deine Angabe: 259 € Kindergeld</t>
        </r>
      </text>
    </comment>
    <comment ref="D9" authorId="0">
      <text>
        <r>
          <rPr>
            <sz val="10"/>
            <rFont val="Arial"/>
            <family val="2"/>
          </rPr>
          <t xml:space="preserve">Ø aus den Buchungen</t>
        </r>
      </text>
    </comment>
  </commentList>
</comments>
</file>

<file path=xl/sharedStrings.xml><?xml version="1.0" encoding="utf-8"?>
<sst xmlns="http://schemas.openxmlformats.org/spreadsheetml/2006/main" count="126" uniqueCount="90">
  <si>
    <t xml:space="preserve">Monatsbudget – Durchschnittsmonat</t>
  </si>
  <si>
    <t xml:space="preserve">Dein Jahresbudget auf einen Monat reduziert: Einnahmen, Ausgaben und Sparen pro Monat.</t>
  </si>
  <si>
    <t xml:space="preserve">So funktioniert diese Mappe:</t>
  </si>
  <si>
    <t xml:space="preserve">1.</t>
  </si>
  <si>
    <t xml:space="preserve">Die Ausgaben sind Monatsdurchschnitte aus deinen Kontobuchungen von Okt 2025 bis Sep 2026 (Summe ÷ 12).</t>
  </si>
  <si>
    <t xml:space="preserve">2.</t>
  </si>
  <si>
    <t xml:space="preserve">Alle rosa Felder sind Eingaben – einfach überschreiben, Summen und Zusammenfassung rechnen automatisch neu.</t>
  </si>
  <si>
    <t xml:space="preserve">3.</t>
  </si>
  <si>
    <t xml:space="preserve">Einnahmen sind deine Angaben: Gehalt 3.300 €, Kindergeld 259 €, Beitrag Lebenspartnerin 728 € bis 2028, danach 1.300 €. Tanken ist mit deinem Wert von 220 € angesetzt.</t>
  </si>
  <si>
    <t xml:space="preserve">4.</t>
  </si>
  <si>
    <t xml:space="preserve">Bewusst weggelassen: Restaurants &amp; Imbiss, Lieferservice, Taxi, Streaming, Gaming, Mitgliedschaften, Elektronik, Geschenke, Finanzen (Bankgebühren, Steuerberatung, Kreditkarte, Bargeld), Krypto und Überträge auf eigene Konten.</t>
  </si>
  <si>
    <t xml:space="preserve">5.</t>
  </si>
  <si>
    <t xml:space="preserve">Halbiert: der frühere Posten „Schmuck“ (jetzt „Sonstiges“). Baumarkt &amp; Renovierung ist ganz entfernt.</t>
  </si>
  <si>
    <t xml:space="preserve">6.</t>
  </si>
  <si>
    <t xml:space="preserve">Optimiert (Zielwerte, Kommentar an der Zelle zeigt den alten Ø): Strom 120 €, Mobilfunk 25 €, Cloud &amp; Hosting 15 €, Software &amp; Abos 15 €, Lebensmittel 680 €, Drogerie 100 €, Einrichtung 30 €, Garten 15 €, Haushaltsgeräte 15 €, Shopping 110 €, PayPal 40 €, Babyausstattung 100 €, Kleidung 100 €.</t>
  </si>
  <si>
    <t xml:space="preserve">Zusammenfassung – optimierter Monat</t>
  </si>
  <si>
    <t xml:space="preserve">Ausgaben: optimierte Zielwerte (Basis Ø Okt 2025 – Sep 2026) · Einnahmen: deine Angaben</t>
  </si>
  <si>
    <t xml:space="preserve">Dein Monat</t>
  </si>
  <si>
    <t xml:space="preserve">bis 2028</t>
  </si>
  <si>
    <t xml:space="preserve">ab 2028</t>
  </si>
  <si>
    <t xml:space="preserve">Einnahmen</t>
  </si>
  <si>
    <t xml:space="preserve">Ausgaben</t>
  </si>
  <si>
    <t xml:space="preserve">Überschuss / Fehlbetrag vor dem Sparen</t>
  </si>
  <si>
    <t xml:space="preserve">Sparen &amp; Anlegen</t>
  </si>
  <si>
    <t xml:space="preserve">Frei verfügbar nach dem Sparen</t>
  </si>
  <si>
    <t xml:space="preserve">Ausgabenquote (Ausgaben ÷ Einnahmen)</t>
  </si>
  <si>
    <t xml:space="preserve">Ausgaben nach Bereich</t>
  </si>
  <si>
    <t xml:space="preserve">pro Monat</t>
  </si>
  <si>
    <t xml:space="preserve">Anteil</t>
  </si>
  <si>
    <t xml:space="preserve">Wohnen</t>
  </si>
  <si>
    <t xml:space="preserve">Tägliches Leben</t>
  </si>
  <si>
    <t xml:space="preserve">Mobilität</t>
  </si>
  <si>
    <t xml:space="preserve">Nebenkosten</t>
  </si>
  <si>
    <t xml:space="preserve">Haustiere</t>
  </si>
  <si>
    <t xml:space="preserve">Versicherungen</t>
  </si>
  <si>
    <t xml:space="preserve">Kinder</t>
  </si>
  <si>
    <t xml:space="preserve">Sonstiges</t>
  </si>
  <si>
    <t xml:space="preserve">Reisen</t>
  </si>
  <si>
    <t xml:space="preserve">Freizeit &amp; Unterhaltung</t>
  </si>
  <si>
    <t xml:space="preserve">Technologie</t>
  </si>
  <si>
    <t xml:space="preserve">Gesundheit</t>
  </si>
  <si>
    <t xml:space="preserve">Summe</t>
  </si>
  <si>
    <t xml:space="preserve">Ausgaben gesamt pro Monat</t>
  </si>
  <si>
    <t xml:space="preserve">Monatliche Summe:</t>
  </si>
  <si>
    <t xml:space="preserve">Miete</t>
  </si>
  <si>
    <t xml:space="preserve">Einrichtung &amp; Möbel</t>
  </si>
  <si>
    <t xml:space="preserve">Haushaltsgeräte &amp; Reparaturen</t>
  </si>
  <si>
    <t xml:space="preserve">Garten &amp; Pflanzen</t>
  </si>
  <si>
    <t xml:space="preserve">Strom</t>
  </si>
  <si>
    <t xml:space="preserve">Heizung / Energie</t>
  </si>
  <si>
    <t xml:space="preserve">Nebenkostenabrechnung</t>
  </si>
  <si>
    <t xml:space="preserve">Internet &amp; Festnetz</t>
  </si>
  <si>
    <t xml:space="preserve">Mobilfunk</t>
  </si>
  <si>
    <t xml:space="preserve">Rundfunkbeitrag</t>
  </si>
  <si>
    <t xml:space="preserve">Müllabfuhr</t>
  </si>
  <si>
    <t xml:space="preserve">Lebensmittel</t>
  </si>
  <si>
    <t xml:space="preserve">Drogerie &amp; Körperpflege</t>
  </si>
  <si>
    <t xml:space="preserve">Bekleidung &amp; Schuhe</t>
  </si>
  <si>
    <t xml:space="preserve">Shopping (Amazon &amp; Co.)</t>
  </si>
  <si>
    <t xml:space="preserve">PayPal (ohne Händlerangabe)</t>
  </si>
  <si>
    <t xml:space="preserve">Babyausstattung &amp; Spielzeug</t>
  </si>
  <si>
    <t xml:space="preserve">Kurse &amp; Betreuung</t>
  </si>
  <si>
    <t xml:space="preserve">Apotheke</t>
  </si>
  <si>
    <t xml:space="preserve">Kfz-Versicherung</t>
  </si>
  <si>
    <t xml:space="preserve">Lebensversicherung</t>
  </si>
  <si>
    <t xml:space="preserve">Rechtsschutzversicherung</t>
  </si>
  <si>
    <t xml:space="preserve">Tierkrankenversicherung</t>
  </si>
  <si>
    <t xml:space="preserve">Auto-Abo (FINN)</t>
  </si>
  <si>
    <t xml:space="preserve">Kfz-Steuer</t>
  </si>
  <si>
    <t xml:space="preserve">Tanken</t>
  </si>
  <si>
    <t xml:space="preserve">Parken &amp; Sonstiges Auto</t>
  </si>
  <si>
    <t xml:space="preserve">Fitnessstudio</t>
  </si>
  <si>
    <t xml:space="preserve">Ausflüge, Kino &amp; Events</t>
  </si>
  <si>
    <t xml:space="preserve">Bücher &amp; Zeitschriften</t>
  </si>
  <si>
    <t xml:space="preserve">Urlaub &amp; Hotels</t>
  </si>
  <si>
    <t xml:space="preserve">Futter &amp; Tierbedarf</t>
  </si>
  <si>
    <t xml:space="preserve">Tierarzt</t>
  </si>
  <si>
    <t xml:space="preserve">Cloud &amp; Hosting</t>
  </si>
  <si>
    <t xml:space="preserve">Software, KI &amp; Abos</t>
  </si>
  <si>
    <t xml:space="preserve">Sonstige Ausgaben</t>
  </si>
  <si>
    <t xml:space="preserve">Einnahmen gesamt pro Monat</t>
  </si>
  <si>
    <t xml:space="preserve">Einkünfte</t>
  </si>
  <si>
    <t xml:space="preserve">Gehalt (netto)</t>
  </si>
  <si>
    <t xml:space="preserve">Beitrag Lebenspartnerin</t>
  </si>
  <si>
    <t xml:space="preserve">Kindergeld (1 Kind)</t>
  </si>
  <si>
    <t xml:space="preserve">Zinsen &amp; Erträge</t>
  </si>
  <si>
    <t xml:space="preserve">Sparen</t>
  </si>
  <si>
    <t xml:space="preserve">Sparen gesamt pro Monat</t>
  </si>
  <si>
    <t xml:space="preserve">Bausparvertrag (LBS)</t>
  </si>
  <si>
    <t xml:space="preserve">Kinder-Sparen Liam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</si>
</sst>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&quot; €&quot;;\-#,##0&quot; €&quot;;\–"/>
    <numFmt numFmtId="166" formatCode="0%"/>
    <numFmt numFmtId="167" formatCode="0.0%;\-0.0%;\–"/>
    <numFmt numFmtId="168" formatCode="#,##0&quot; €&quot;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46524"/>
      <name val="Raleway"/>
      <family val="0"/>
      <charset val="1"/>
    </font>
    <font>
      <sz val="10"/>
      <color rgb="FF576475"/>
      <name val="Lato"/>
      <family val="0"/>
      <charset val="1"/>
    </font>
    <font>
      <b val="true"/>
      <sz val="12"/>
      <color rgb="FF334960"/>
      <name val="Lato"/>
      <family val="0"/>
      <charset val="1"/>
    </font>
    <font>
      <b val="true"/>
      <sz val="10"/>
      <color rgb="FF576475"/>
      <name val="Lato"/>
      <family val="0"/>
      <charset val="1"/>
    </font>
    <font>
      <b val="true"/>
      <sz val="18"/>
      <color rgb="FFF46524"/>
      <name val="Raleway"/>
      <family val="0"/>
      <charset val="1"/>
    </font>
    <font>
      <i val="true"/>
      <sz val="9"/>
      <color rgb="FF576475"/>
      <name val="Lato"/>
      <family val="0"/>
      <charset val="1"/>
    </font>
    <font>
      <b val="true"/>
      <sz val="10"/>
      <color rgb="FF334960"/>
      <name val="Lato"/>
      <family val="0"/>
      <charset val="1"/>
    </font>
    <font>
      <sz val="10"/>
      <color rgb="FF334960"/>
      <name val="Lato"/>
      <family val="0"/>
      <charset val="1"/>
    </font>
    <font>
      <b val="true"/>
      <sz val="11"/>
      <color rgb="FF334960"/>
      <name val="Lato"/>
      <family val="0"/>
      <charset val="1"/>
    </font>
    <font>
      <b val="true"/>
      <sz val="9"/>
      <color rgb="FF576475"/>
      <name val="Lato"/>
      <family val="0"/>
      <charset val="1"/>
    </font>
    <font>
      <b val="true"/>
      <sz val="10"/>
      <color rgb="FFFFFFFF"/>
      <name val="Lato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1"/>
      <color rgb="FFFFFFFF"/>
      <name val="Lato"/>
      <family val="0"/>
      <charset val="1"/>
    </font>
    <font>
      <b val="true"/>
      <sz val="11"/>
      <color rgb="FF556376"/>
      <name val="Lato"/>
      <family val="0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EF0F3"/>
        <bgColor rgb="FFFDEBDD"/>
      </patternFill>
    </fill>
    <fill>
      <patternFill patternType="solid">
        <fgColor rgb="FF6C7687"/>
        <bgColor rgb="FF576475"/>
      </patternFill>
    </fill>
    <fill>
      <patternFill patternType="solid">
        <fgColor rgb="FF334960"/>
        <bgColor rgb="FF556376"/>
      </patternFill>
    </fill>
    <fill>
      <patternFill patternType="solid">
        <fgColor rgb="FFFDEBDD"/>
        <bgColor rgb="FFEEF0F3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334960"/>
      </bottom>
      <diagonal/>
    </border>
    <border diagonalUp="false" diagonalDown="false">
      <left/>
      <right/>
      <top/>
      <bottom style="thin">
        <color rgb="FFD5D9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1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4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7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7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0" fillId="5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5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DEBDD"/>
      <rgbColor rgb="FFEEF0F3"/>
      <rgbColor rgb="FF660066"/>
      <rgbColor rgb="FFFF8080"/>
      <rgbColor rgb="FF0066CC"/>
      <rgbColor rgb="FFD5D9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46524"/>
      <rgbColor rgb="FF6C7687"/>
      <rgbColor rgb="FF969696"/>
      <rgbColor rgb="FF003366"/>
      <rgbColor rgb="FF576475"/>
      <rgbColor rgb="FF003300"/>
      <rgbColor rgb="FF333300"/>
      <rgbColor rgb="FF993300"/>
      <rgbColor rgb="FF993366"/>
      <rgbColor rgb="FF556376"/>
      <rgbColor rgb="FF33496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Ausgaben pro Monat nach Bereich (optimiert)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spPr>
            <a:solidFill>
              <a:srgbClr val="f46524"/>
            </a:solidFill>
            <a:ln w="9360">
              <a:solidFill>
                <a:srgbClr val="f46524"/>
              </a:solidFill>
              <a:round/>
            </a:ln>
          </c:spPr>
          <c:invertIfNegative val="0"/>
          <c:dLbls>
            <c:numFmt formatCode="#,##0&quot; €&quot;" sourceLinked="1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Zusammenfassung!$C$14:$C$25</c:f>
              <c:strCache>
                <c:ptCount val="12"/>
                <c:pt idx="0">
                  <c:v>Wohnen</c:v>
                </c:pt>
                <c:pt idx="1">
                  <c:v>Tägliches Leben</c:v>
                </c:pt>
                <c:pt idx="2">
                  <c:v>Mobilität</c:v>
                </c:pt>
                <c:pt idx="3">
                  <c:v>Nebenkosten</c:v>
                </c:pt>
                <c:pt idx="4">
                  <c:v>Haustiere</c:v>
                </c:pt>
                <c:pt idx="5">
                  <c:v>Versicherungen</c:v>
                </c:pt>
                <c:pt idx="6">
                  <c:v>Kinder</c:v>
                </c:pt>
                <c:pt idx="7">
                  <c:v>Sonstiges</c:v>
                </c:pt>
                <c:pt idx="8">
                  <c:v>Reisen</c:v>
                </c:pt>
                <c:pt idx="9">
                  <c:v>Freizeit &amp; Unterhaltung</c:v>
                </c:pt>
                <c:pt idx="10">
                  <c:v>Technologie</c:v>
                </c:pt>
                <c:pt idx="11">
                  <c:v>Gesundheit</c:v>
                </c:pt>
              </c:strCache>
            </c:strRef>
          </c:cat>
          <c:val>
            <c:numRef>
              <c:f>Zusammenfassung!$D$14:$D$25</c:f>
              <c:numCache>
                <c:formatCode>#,##0" €";\-#,##0" €";\–</c:formatCode>
                <c:ptCount val="12"/>
                <c:pt idx="0">
                  <c:v>1250</c:v>
                </c:pt>
                <c:pt idx="1">
                  <c:v>1030</c:v>
                </c:pt>
                <c:pt idx="2">
                  <c:v>596.21</c:v>
                </c:pt>
                <c:pt idx="3">
                  <c:v>230.37</c:v>
                </c:pt>
                <c:pt idx="4">
                  <c:v>191.28</c:v>
                </c:pt>
                <c:pt idx="5">
                  <c:v>155.28</c:v>
                </c:pt>
                <c:pt idx="6">
                  <c:v>117.58</c:v>
                </c:pt>
                <c:pt idx="7">
                  <c:v>102</c:v>
                </c:pt>
                <c:pt idx="8">
                  <c:v>75.86</c:v>
                </c:pt>
                <c:pt idx="9">
                  <c:v>72.73</c:v>
                </c:pt>
                <c:pt idx="10">
                  <c:v>30</c:v>
                </c:pt>
                <c:pt idx="11">
                  <c:v>20.17</c:v>
                </c:pt>
              </c:numCache>
            </c:numRef>
          </c:val>
        </c:ser>
        <c:gapWidth val="60"/>
        <c:overlap val="0"/>
        <c:axId val="6158573"/>
        <c:axId val="31469856"/>
      </c:barChart>
      <c:catAx>
        <c:axId val="615857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1469856"/>
        <c:crosses val="autoZero"/>
        <c:auto val="1"/>
        <c:lblAlgn val="ctr"/>
        <c:lblOffset val="100"/>
        <c:noMultiLvlLbl val="0"/>
      </c:catAx>
      <c:valAx>
        <c:axId val="31469856"/>
        <c:scaling>
          <c:orientation val="minMax"/>
        </c:scaling>
        <c:delete val="0"/>
        <c:axPos val="l"/>
        <c:numFmt formatCode="#,##0&quot; 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15857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4</xdr:row>
      <xdr:rowOff>0</xdr:rowOff>
    </xdr:from>
    <xdr:to>
      <xdr:col>15</xdr:col>
      <xdr:colOff>256320</xdr:colOff>
      <xdr:row>22</xdr:row>
      <xdr:rowOff>170640</xdr:rowOff>
    </xdr:to>
    <xdr:graphicFrame>
      <xdr:nvGraphicFramePr>
        <xdr:cNvPr id="0" name="Chart 1"/>
        <xdr:cNvGraphicFramePr/>
      </xdr:nvGraphicFramePr>
      <xdr:xfrm>
        <a:off x="5568480" y="952560"/>
        <a:ext cx="575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D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6"/>
    <col collapsed="false" customWidth="true" hidden="false" outlineLevel="0" max="3" min="3" style="0" width="16"/>
    <col collapsed="false" customWidth="true" hidden="false" outlineLevel="0" max="4" min="4" style="0" width="70"/>
  </cols>
  <sheetData>
    <row r="2" customFormat="false" ht="26.8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27.75" hidden="false" customHeight="true" outlineLevel="0" collapsed="false">
      <c r="A6" s="4" t="s">
        <v>3</v>
      </c>
      <c r="B6" s="5" t="s">
        <v>4</v>
      </c>
      <c r="C6" s="5"/>
      <c r="D6" s="5"/>
    </row>
    <row r="7" customFormat="false" ht="27.75" hidden="false" customHeight="true" outlineLevel="0" collapsed="false">
      <c r="A7" s="4" t="s">
        <v>5</v>
      </c>
      <c r="B7" s="5" t="s">
        <v>6</v>
      </c>
      <c r="C7" s="5"/>
      <c r="D7" s="5"/>
    </row>
    <row r="8" customFormat="false" ht="27.75" hidden="false" customHeight="true" outlineLevel="0" collapsed="false">
      <c r="A8" s="4" t="s">
        <v>7</v>
      </c>
      <c r="B8" s="5" t="s">
        <v>8</v>
      </c>
      <c r="C8" s="5"/>
      <c r="D8" s="5"/>
    </row>
    <row r="9" customFormat="false" ht="27.75" hidden="false" customHeight="true" outlineLevel="0" collapsed="false">
      <c r="A9" s="4" t="s">
        <v>9</v>
      </c>
      <c r="B9" s="5" t="s">
        <v>10</v>
      </c>
      <c r="C9" s="5"/>
      <c r="D9" s="5"/>
    </row>
    <row r="10" customFormat="false" ht="27.75" hidden="false" customHeight="true" outlineLevel="0" collapsed="false">
      <c r="A10" s="4" t="s">
        <v>11</v>
      </c>
      <c r="B10" s="5" t="s">
        <v>12</v>
      </c>
      <c r="C10" s="5"/>
      <c r="D10" s="5"/>
    </row>
    <row r="11" customFormat="false" ht="27.75" hidden="false" customHeight="true" outlineLevel="0" collapsed="false">
      <c r="A11" s="4" t="s">
        <v>13</v>
      </c>
      <c r="B11" s="5" t="s">
        <v>14</v>
      </c>
      <c r="C11" s="5"/>
      <c r="D11" s="5"/>
    </row>
  </sheetData>
  <mergeCells count="6">
    <mergeCell ref="B6:D6"/>
    <mergeCell ref="B7:D7"/>
    <mergeCell ref="B8:D8"/>
    <mergeCell ref="B9:D9"/>
    <mergeCell ref="B10:D10"/>
    <mergeCell ref="B11:D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46524"/>
    <pageSetUpPr fitToPage="false"/>
  </sheetPr>
  <dimension ref="C2:E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3"/>
    <col collapsed="false" customWidth="true" hidden="false" outlineLevel="0" max="3" min="3" style="0" width="40"/>
    <col collapsed="false" customWidth="true" hidden="false" outlineLevel="0" max="5" min="4" style="0" width="15"/>
    <col collapsed="false" customWidth="true" hidden="false" outlineLevel="0" max="6" min="6" style="0" width="3"/>
  </cols>
  <sheetData>
    <row r="2" customFormat="false" ht="30" hidden="false" customHeight="true" outlineLevel="0" collapsed="false">
      <c r="C2" s="6" t="s">
        <v>15</v>
      </c>
    </row>
    <row r="3" customFormat="false" ht="15" hidden="false" customHeight="false" outlineLevel="0" collapsed="false">
      <c r="C3" s="7" t="s">
        <v>16</v>
      </c>
    </row>
    <row r="5" customFormat="false" ht="15" hidden="false" customHeight="false" outlineLevel="0" collapsed="false">
      <c r="C5" s="8" t="s">
        <v>17</v>
      </c>
      <c r="D5" s="9" t="s">
        <v>18</v>
      </c>
      <c r="E5" s="9" t="s">
        <v>19</v>
      </c>
    </row>
    <row r="6" customFormat="false" ht="15" hidden="false" customHeight="false" outlineLevel="0" collapsed="false">
      <c r="C6" s="10" t="s">
        <v>20</v>
      </c>
      <c r="D6" s="11" t="n">
        <f aca="false">Einnahmen!D3</f>
        <v>4303.35</v>
      </c>
      <c r="E6" s="11" t="n">
        <f aca="false">Einnahmen!E3</f>
        <v>4875.35</v>
      </c>
    </row>
    <row r="7" customFormat="false" ht="15" hidden="false" customHeight="false" outlineLevel="0" collapsed="false">
      <c r="C7" s="10" t="s">
        <v>21</v>
      </c>
      <c r="D7" s="11" t="n">
        <f aca="false">Ausgaben!D3</f>
        <v>3871.48</v>
      </c>
      <c r="E7" s="11" t="n">
        <f aca="false">Ausgaben!D3</f>
        <v>3871.48</v>
      </c>
    </row>
    <row r="8" customFormat="false" ht="15" hidden="false" customHeight="false" outlineLevel="0" collapsed="false">
      <c r="C8" s="12" t="s">
        <v>22</v>
      </c>
      <c r="D8" s="13" t="n">
        <f aca="false">D6-D7</f>
        <v>431.87</v>
      </c>
      <c r="E8" s="13" t="n">
        <f aca="false">E6-E7</f>
        <v>1003.87</v>
      </c>
    </row>
    <row r="9" customFormat="false" ht="15" hidden="false" customHeight="false" outlineLevel="0" collapsed="false">
      <c r="C9" s="10" t="s">
        <v>23</v>
      </c>
      <c r="D9" s="11" t="n">
        <f aca="false">Sparen!D3</f>
        <v>227.08</v>
      </c>
      <c r="E9" s="11" t="n">
        <f aca="false">Sparen!D3</f>
        <v>227.08</v>
      </c>
    </row>
    <row r="10" customFormat="false" ht="15" hidden="false" customHeight="false" outlineLevel="0" collapsed="false">
      <c r="C10" s="12" t="s">
        <v>24</v>
      </c>
      <c r="D10" s="13" t="n">
        <f aca="false">D8-D9</f>
        <v>204.79</v>
      </c>
      <c r="E10" s="13" t="n">
        <f aca="false">E8-E9</f>
        <v>776.79</v>
      </c>
    </row>
    <row r="11" customFormat="false" ht="15" hidden="false" customHeight="false" outlineLevel="0" collapsed="false">
      <c r="C11" s="7" t="s">
        <v>25</v>
      </c>
      <c r="D11" s="14" t="n">
        <f aca="false">IFERROR(D7/D6,0)</f>
        <v>0.899643301149105</v>
      </c>
      <c r="E11" s="14" t="n">
        <f aca="false">IFERROR(E7/E6,0)</f>
        <v>0.794092731803871</v>
      </c>
    </row>
    <row r="13" customFormat="false" ht="15" hidden="false" customHeight="false" outlineLevel="0" collapsed="false">
      <c r="C13" s="8" t="s">
        <v>26</v>
      </c>
      <c r="D13" s="9" t="s">
        <v>27</v>
      </c>
      <c r="E13" s="9" t="s">
        <v>28</v>
      </c>
    </row>
    <row r="14" customFormat="false" ht="15" hidden="false" customHeight="false" outlineLevel="0" collapsed="false">
      <c r="C14" s="10" t="s">
        <v>29</v>
      </c>
      <c r="D14" s="15" t="n">
        <f aca="false">Ausgaben!D5</f>
        <v>1250</v>
      </c>
      <c r="E14" s="16" t="n">
        <f aca="false">Ausgaben!E5</f>
        <v>0.322873939681982</v>
      </c>
    </row>
    <row r="15" customFormat="false" ht="15" hidden="false" customHeight="false" outlineLevel="0" collapsed="false">
      <c r="C15" s="10" t="s">
        <v>30</v>
      </c>
      <c r="D15" s="15" t="n">
        <f aca="false">Ausgaben!D21</f>
        <v>1030</v>
      </c>
      <c r="E15" s="16" t="n">
        <f aca="false">Ausgaben!E21</f>
        <v>0.266048126297953</v>
      </c>
    </row>
    <row r="16" customFormat="false" ht="15" hidden="false" customHeight="false" outlineLevel="0" collapsed="false">
      <c r="C16" s="10" t="s">
        <v>31</v>
      </c>
      <c r="D16" s="15" t="n">
        <f aca="false">Ausgaben!D41</f>
        <v>596.21</v>
      </c>
      <c r="E16" s="16" t="n">
        <f aca="false">Ausgaben!E41</f>
        <v>0.154000537262236</v>
      </c>
    </row>
    <row r="17" customFormat="false" ht="15" hidden="false" customHeight="false" outlineLevel="0" collapsed="false">
      <c r="C17" s="10" t="s">
        <v>32</v>
      </c>
      <c r="D17" s="15" t="n">
        <f aca="false">Ausgaben!D11</f>
        <v>230.37</v>
      </c>
      <c r="E17" s="16" t="n">
        <f aca="false">Ausgaben!E11</f>
        <v>0.0595043755876306</v>
      </c>
    </row>
    <row r="18" customFormat="false" ht="15" hidden="false" customHeight="false" outlineLevel="0" collapsed="false">
      <c r="C18" s="10" t="s">
        <v>33</v>
      </c>
      <c r="D18" s="15" t="n">
        <f aca="false">Ausgaben!D55</f>
        <v>191.28</v>
      </c>
      <c r="E18" s="16" t="n">
        <f aca="false">Ausgaben!E55</f>
        <v>0.0494074617458956</v>
      </c>
    </row>
    <row r="19" customFormat="false" ht="15" hidden="false" customHeight="false" outlineLevel="0" collapsed="false">
      <c r="C19" s="10" t="s">
        <v>34</v>
      </c>
      <c r="D19" s="15" t="n">
        <f aca="false">Ausgaben!D35</f>
        <v>155.28</v>
      </c>
      <c r="E19" s="16" t="n">
        <f aca="false">Ausgaben!E35</f>
        <v>0.0401086922830545</v>
      </c>
    </row>
    <row r="20" customFormat="false" ht="15" hidden="false" customHeight="false" outlineLevel="0" collapsed="false">
      <c r="C20" s="10" t="s">
        <v>35</v>
      </c>
      <c r="D20" s="15" t="n">
        <f aca="false">Ausgaben!D28</f>
        <v>117.58</v>
      </c>
      <c r="E20" s="16" t="n">
        <f aca="false">Ausgaben!E28</f>
        <v>0.030370814262246</v>
      </c>
    </row>
    <row r="21" customFormat="false" ht="15" hidden="false" customHeight="false" outlineLevel="0" collapsed="false">
      <c r="C21" s="10" t="s">
        <v>36</v>
      </c>
      <c r="D21" s="15" t="n">
        <f aca="false">Ausgaben!D63</f>
        <v>102</v>
      </c>
      <c r="E21" s="16" t="n">
        <f aca="false">Ausgaben!E63</f>
        <v>0.0263465134780497</v>
      </c>
    </row>
    <row r="22" customFormat="false" ht="15" hidden="false" customHeight="false" outlineLevel="0" collapsed="false">
      <c r="C22" s="10" t="s">
        <v>37</v>
      </c>
      <c r="D22" s="15" t="n">
        <f aca="false">Ausgaben!D52</f>
        <v>75.86</v>
      </c>
      <c r="E22" s="16" t="n">
        <f aca="false">Ausgaben!E52</f>
        <v>0.0195945736514201</v>
      </c>
    </row>
    <row r="23" customFormat="false" ht="15" hidden="false" customHeight="false" outlineLevel="0" collapsed="false">
      <c r="C23" s="10" t="s">
        <v>38</v>
      </c>
      <c r="D23" s="15" t="n">
        <f aca="false">Ausgaben!D47</f>
        <v>72.73</v>
      </c>
      <c r="E23" s="16" t="n">
        <f aca="false">Ausgaben!E47</f>
        <v>0.0187860973064564</v>
      </c>
    </row>
    <row r="24" customFormat="false" ht="15" hidden="false" customHeight="false" outlineLevel="0" collapsed="false">
      <c r="C24" s="10" t="s">
        <v>39</v>
      </c>
      <c r="D24" s="15" t="n">
        <f aca="false">Ausgaben!D59</f>
        <v>30</v>
      </c>
      <c r="E24" s="16" t="n">
        <f aca="false">Ausgaben!E59</f>
        <v>0.00774897455236757</v>
      </c>
    </row>
    <row r="25" customFormat="false" ht="15" hidden="false" customHeight="false" outlineLevel="0" collapsed="false">
      <c r="C25" s="10" t="s">
        <v>40</v>
      </c>
      <c r="D25" s="15" t="n">
        <f aca="false">Ausgaben!D32</f>
        <v>20.17</v>
      </c>
      <c r="E25" s="16" t="n">
        <f aca="false">Ausgaben!E32</f>
        <v>0.00520989389070846</v>
      </c>
    </row>
    <row r="26" customFormat="false" ht="15" hidden="false" customHeight="false" outlineLevel="0" collapsed="false">
      <c r="C26" s="17" t="s">
        <v>41</v>
      </c>
      <c r="D26" s="18" t="n">
        <f aca="false">SUM(D14:D25)</f>
        <v>3871.48</v>
      </c>
      <c r="E26" s="19" t="n">
        <f aca="false">SUM(E14:E25)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"/>
    <col collapsed="false" customWidth="true" hidden="false" outlineLevel="0" max="3" min="3" style="0" width="34"/>
    <col collapsed="false" customWidth="true" hidden="false" outlineLevel="0" max="4" min="4" style="0" width="16"/>
    <col collapsed="false" customWidth="true" hidden="false" outlineLevel="0" max="5" min="5" style="0" width="12"/>
  </cols>
  <sheetData>
    <row r="1" customFormat="false" ht="30" hidden="false" customHeight="true" outlineLevel="0" collapsed="false">
      <c r="C1" s="6" t="s">
        <v>21</v>
      </c>
    </row>
    <row r="2" customFormat="false" ht="15" hidden="false" customHeight="false" outlineLevel="0" collapsed="false">
      <c r="A2" s="20"/>
      <c r="C2" s="20"/>
      <c r="D2" s="9" t="s">
        <v>27</v>
      </c>
      <c r="E2" s="9" t="s">
        <v>28</v>
      </c>
    </row>
    <row r="3" customFormat="false" ht="21.75" hidden="false" customHeight="true" outlineLevel="0" collapsed="false">
      <c r="A3" s="21"/>
      <c r="B3" s="21"/>
      <c r="C3" s="21" t="s">
        <v>42</v>
      </c>
      <c r="D3" s="22" t="n">
        <f aca="false">D5+D11+D21+D28+D32+D35+D41+D47+D52+D55+D59+D63</f>
        <v>3871.48</v>
      </c>
      <c r="E3" s="23" t="n">
        <f aca="false">IF(D3=0,0,1)</f>
        <v>1</v>
      </c>
    </row>
    <row r="4" customFormat="false" ht="15" hidden="false" customHeight="false" outlineLevel="0" collapsed="false">
      <c r="D4" s="24"/>
      <c r="E4" s="25"/>
    </row>
    <row r="5" customFormat="false" ht="15" hidden="false" customHeight="false" outlineLevel="0" collapsed="false">
      <c r="A5" s="26" t="s">
        <v>29</v>
      </c>
      <c r="C5" s="17" t="s">
        <v>43</v>
      </c>
      <c r="D5" s="18" t="n">
        <f aca="false">SUM(D6:D9)</f>
        <v>1250</v>
      </c>
      <c r="E5" s="19" t="n">
        <f aca="false">IFERROR(D5/$D$3,0)</f>
        <v>0.322873939681982</v>
      </c>
    </row>
    <row r="6" customFormat="false" ht="15" hidden="false" customHeight="false" outlineLevel="0" collapsed="false">
      <c r="C6" s="10" t="s">
        <v>44</v>
      </c>
      <c r="D6" s="27" t="n">
        <v>1190</v>
      </c>
      <c r="E6" s="28" t="n">
        <f aca="false">IFERROR(D6/$D$3,0)</f>
        <v>0.307375990577247</v>
      </c>
    </row>
    <row r="7" customFormat="false" ht="15" hidden="false" customHeight="false" outlineLevel="0" collapsed="false">
      <c r="C7" s="10" t="s">
        <v>45</v>
      </c>
      <c r="D7" s="27" t="n">
        <v>30</v>
      </c>
      <c r="E7" s="28" t="n">
        <f aca="false">IFERROR(D7/$D$3,0)</f>
        <v>0.00774897455236757</v>
      </c>
    </row>
    <row r="8" customFormat="false" ht="15" hidden="false" customHeight="false" outlineLevel="0" collapsed="false">
      <c r="C8" s="10" t="s">
        <v>46</v>
      </c>
      <c r="D8" s="27" t="n">
        <v>15</v>
      </c>
      <c r="E8" s="28" t="n">
        <f aca="false">IFERROR(D8/$D$3,0)</f>
        <v>0.00387448727618378</v>
      </c>
    </row>
    <row r="9" customFormat="false" ht="15" hidden="false" customHeight="false" outlineLevel="0" collapsed="false">
      <c r="C9" s="10" t="s">
        <v>47</v>
      </c>
      <c r="D9" s="27" t="n">
        <v>15</v>
      </c>
      <c r="E9" s="28" t="n">
        <f aca="false">IFERROR(D9/$D$3,0)</f>
        <v>0.00387448727618378</v>
      </c>
    </row>
    <row r="10" customFormat="false" ht="15" hidden="false" customHeight="false" outlineLevel="0" collapsed="false">
      <c r="D10" s="24"/>
      <c r="E10" s="25"/>
    </row>
    <row r="11" customFormat="false" ht="15" hidden="false" customHeight="false" outlineLevel="0" collapsed="false">
      <c r="A11" s="26" t="s">
        <v>32</v>
      </c>
      <c r="C11" s="17" t="s">
        <v>43</v>
      </c>
      <c r="D11" s="18" t="n">
        <f aca="false">SUM(D12:D19)</f>
        <v>230.37</v>
      </c>
      <c r="E11" s="19" t="n">
        <f aca="false">IFERROR(D11/$D$3,0)</f>
        <v>0.0595043755876306</v>
      </c>
    </row>
    <row r="12" customFormat="false" ht="15" hidden="false" customHeight="false" outlineLevel="0" collapsed="false">
      <c r="C12" s="10" t="s">
        <v>48</v>
      </c>
      <c r="D12" s="27" t="n">
        <v>120</v>
      </c>
      <c r="E12" s="28" t="n">
        <f aca="false">IFERROR(D12/$D$3,0)</f>
        <v>0.0309958982094703</v>
      </c>
    </row>
    <row r="13" customFormat="false" ht="15" hidden="false" customHeight="false" outlineLevel="0" collapsed="false">
      <c r="C13" s="10" t="s">
        <v>49</v>
      </c>
      <c r="D13" s="27" t="n">
        <v>7.12</v>
      </c>
      <c r="E13" s="28" t="n">
        <f aca="false">IFERROR(D13/$D$3,0)</f>
        <v>0.00183908996042857</v>
      </c>
    </row>
    <row r="14" customFormat="false" ht="15" hidden="false" customHeight="false" outlineLevel="0" collapsed="false">
      <c r="C14" s="10" t="s">
        <v>50</v>
      </c>
      <c r="D14" s="27" t="n">
        <v>18.27</v>
      </c>
      <c r="E14" s="28" t="n">
        <f aca="false">IFERROR(D14/$D$3,0)</f>
        <v>0.00471912550239185</v>
      </c>
    </row>
    <row r="15" customFormat="false" ht="15" hidden="false" customHeight="false" outlineLevel="0" collapsed="false">
      <c r="C15" s="10" t="s">
        <v>51</v>
      </c>
      <c r="D15" s="27" t="n">
        <v>29.99</v>
      </c>
      <c r="E15" s="28" t="n">
        <f aca="false">IFERROR(D15/$D$3,0)</f>
        <v>0.00774639156085011</v>
      </c>
    </row>
    <row r="16" customFormat="false" ht="15" hidden="false" customHeight="false" outlineLevel="0" collapsed="false">
      <c r="C16" s="10" t="s">
        <v>52</v>
      </c>
      <c r="D16" s="27" t="n">
        <v>25</v>
      </c>
      <c r="E16" s="28" t="n">
        <f aca="false">IFERROR(D16/$D$3,0)</f>
        <v>0.00645747879363964</v>
      </c>
    </row>
    <row r="17" customFormat="false" ht="15" hidden="false" customHeight="false" outlineLevel="0" collapsed="false">
      <c r="C17" s="10" t="s">
        <v>53</v>
      </c>
      <c r="D17" s="27" t="n">
        <v>26.28</v>
      </c>
      <c r="E17" s="28" t="n">
        <f aca="false">IFERROR(D17/$D$3,0)</f>
        <v>0.00678810170787399</v>
      </c>
    </row>
    <row r="18" customFormat="false" ht="15" hidden="false" customHeight="false" outlineLevel="0" collapsed="false">
      <c r="C18" s="10" t="s">
        <v>54</v>
      </c>
      <c r="D18" s="27" t="n">
        <v>2.83</v>
      </c>
      <c r="E18" s="28" t="n">
        <f aca="false">IFERROR(D18/$D$3,0)</f>
        <v>0.000730986599440007</v>
      </c>
    </row>
    <row r="19" customFormat="false" ht="15" hidden="false" customHeight="false" outlineLevel="0" collapsed="false">
      <c r="C19" s="10" t="s">
        <v>36</v>
      </c>
      <c r="D19" s="27" t="n">
        <v>0.88</v>
      </c>
      <c r="E19" s="28" t="n">
        <f aca="false">IFERROR(D19/$D$3,0)</f>
        <v>0.000227303253536115</v>
      </c>
    </row>
    <row r="20" customFormat="false" ht="15" hidden="false" customHeight="false" outlineLevel="0" collapsed="false">
      <c r="D20" s="24"/>
      <c r="E20" s="25"/>
    </row>
    <row r="21" customFormat="false" ht="15" hidden="false" customHeight="false" outlineLevel="0" collapsed="false">
      <c r="A21" s="26" t="s">
        <v>30</v>
      </c>
      <c r="C21" s="17" t="s">
        <v>43</v>
      </c>
      <c r="D21" s="18" t="n">
        <f aca="false">SUM(D22:D26)</f>
        <v>1030</v>
      </c>
      <c r="E21" s="19" t="n">
        <f aca="false">IFERROR(D21/$D$3,0)</f>
        <v>0.266048126297953</v>
      </c>
    </row>
    <row r="22" customFormat="false" ht="15" hidden="false" customHeight="false" outlineLevel="0" collapsed="false">
      <c r="C22" s="10" t="s">
        <v>55</v>
      </c>
      <c r="D22" s="27" t="n">
        <v>680</v>
      </c>
      <c r="E22" s="28" t="n">
        <f aca="false">IFERROR(D22/$D$3,0)</f>
        <v>0.175643423186998</v>
      </c>
    </row>
    <row r="23" customFormat="false" ht="15" hidden="false" customHeight="false" outlineLevel="0" collapsed="false">
      <c r="C23" s="10" t="s">
        <v>56</v>
      </c>
      <c r="D23" s="27" t="n">
        <v>100</v>
      </c>
      <c r="E23" s="28" t="n">
        <f aca="false">IFERROR(D23/$D$3,0)</f>
        <v>0.0258299151745586</v>
      </c>
    </row>
    <row r="24" customFormat="false" ht="15" hidden="false" customHeight="false" outlineLevel="0" collapsed="false">
      <c r="C24" s="10" t="s">
        <v>57</v>
      </c>
      <c r="D24" s="27" t="n">
        <v>100</v>
      </c>
      <c r="E24" s="28" t="n">
        <f aca="false">IFERROR(D24/$D$3,0)</f>
        <v>0.0258299151745586</v>
      </c>
    </row>
    <row r="25" customFormat="false" ht="15" hidden="false" customHeight="false" outlineLevel="0" collapsed="false">
      <c r="C25" s="10" t="s">
        <v>58</v>
      </c>
      <c r="D25" s="27" t="n">
        <v>110</v>
      </c>
      <c r="E25" s="28" t="n">
        <f aca="false">IFERROR(D25/$D$3,0)</f>
        <v>0.0284129066920144</v>
      </c>
    </row>
    <row r="26" customFormat="false" ht="15" hidden="false" customHeight="false" outlineLevel="0" collapsed="false">
      <c r="C26" s="10" t="s">
        <v>59</v>
      </c>
      <c r="D26" s="27" t="n">
        <v>40</v>
      </c>
      <c r="E26" s="28" t="n">
        <f aca="false">IFERROR(D26/$D$3,0)</f>
        <v>0.0103319660698234</v>
      </c>
    </row>
    <row r="27" customFormat="false" ht="15" hidden="false" customHeight="false" outlineLevel="0" collapsed="false">
      <c r="D27" s="24"/>
      <c r="E27" s="25"/>
    </row>
    <row r="28" customFormat="false" ht="15" hidden="false" customHeight="false" outlineLevel="0" collapsed="false">
      <c r="A28" s="26" t="s">
        <v>35</v>
      </c>
      <c r="C28" s="17" t="s">
        <v>43</v>
      </c>
      <c r="D28" s="18" t="n">
        <f aca="false">SUM(D29:D30)</f>
        <v>117.58</v>
      </c>
      <c r="E28" s="19" t="n">
        <f aca="false">IFERROR(D28/$D$3,0)</f>
        <v>0.030370814262246</v>
      </c>
    </row>
    <row r="29" customFormat="false" ht="15" hidden="false" customHeight="false" outlineLevel="0" collapsed="false">
      <c r="C29" s="10" t="s">
        <v>60</v>
      </c>
      <c r="D29" s="27" t="n">
        <v>100</v>
      </c>
      <c r="E29" s="28" t="n">
        <f aca="false">IFERROR(D29/$D$3,0)</f>
        <v>0.0258299151745586</v>
      </c>
    </row>
    <row r="30" customFormat="false" ht="15" hidden="false" customHeight="false" outlineLevel="0" collapsed="false">
      <c r="C30" s="10" t="s">
        <v>61</v>
      </c>
      <c r="D30" s="27" t="n">
        <v>17.58</v>
      </c>
      <c r="E30" s="28" t="n">
        <f aca="false">IFERROR(D30/$D$3,0)</f>
        <v>0.0045408990876874</v>
      </c>
    </row>
    <row r="31" customFormat="false" ht="15" hidden="false" customHeight="false" outlineLevel="0" collapsed="false">
      <c r="D31" s="24"/>
      <c r="E31" s="25"/>
    </row>
    <row r="32" customFormat="false" ht="15" hidden="false" customHeight="false" outlineLevel="0" collapsed="false">
      <c r="A32" s="26" t="s">
        <v>40</v>
      </c>
      <c r="C32" s="17" t="s">
        <v>43</v>
      </c>
      <c r="D32" s="18" t="n">
        <f aca="false">SUM(D33:D33)</f>
        <v>20.17</v>
      </c>
      <c r="E32" s="19" t="n">
        <f aca="false">IFERROR(D32/$D$3,0)</f>
        <v>0.00520989389070846</v>
      </c>
    </row>
    <row r="33" customFormat="false" ht="15" hidden="false" customHeight="false" outlineLevel="0" collapsed="false">
      <c r="C33" s="10" t="s">
        <v>62</v>
      </c>
      <c r="D33" s="27" t="n">
        <v>20.17</v>
      </c>
      <c r="E33" s="28" t="n">
        <f aca="false">IFERROR(D33/$D$3,0)</f>
        <v>0.00520989389070846</v>
      </c>
    </row>
    <row r="34" customFormat="false" ht="15" hidden="false" customHeight="false" outlineLevel="0" collapsed="false">
      <c r="D34" s="24"/>
      <c r="E34" s="25"/>
    </row>
    <row r="35" customFormat="false" ht="15" hidden="false" customHeight="false" outlineLevel="0" collapsed="false">
      <c r="A35" s="26" t="s">
        <v>34</v>
      </c>
      <c r="C35" s="17" t="s">
        <v>43</v>
      </c>
      <c r="D35" s="18" t="n">
        <f aca="false">SUM(D36:D39)</f>
        <v>155.28</v>
      </c>
      <c r="E35" s="19" t="n">
        <f aca="false">IFERROR(D35/$D$3,0)</f>
        <v>0.0401086922830545</v>
      </c>
    </row>
    <row r="36" customFormat="false" ht="15" hidden="false" customHeight="false" outlineLevel="0" collapsed="false">
      <c r="C36" s="10" t="s">
        <v>63</v>
      </c>
      <c r="D36" s="27" t="n">
        <v>42.28</v>
      </c>
      <c r="E36" s="28" t="n">
        <f aca="false">IFERROR(D36/$D$3,0)</f>
        <v>0.0109208881358034</v>
      </c>
    </row>
    <row r="37" customFormat="false" ht="15" hidden="false" customHeight="false" outlineLevel="0" collapsed="false">
      <c r="C37" s="10" t="s">
        <v>64</v>
      </c>
      <c r="D37" s="27" t="n">
        <v>70.49</v>
      </c>
      <c r="E37" s="28" t="n">
        <f aca="false">IFERROR(D37/$D$3,0)</f>
        <v>0.0182075072065463</v>
      </c>
    </row>
    <row r="38" customFormat="false" ht="15" hidden="false" customHeight="false" outlineLevel="0" collapsed="false">
      <c r="C38" s="10" t="s">
        <v>65</v>
      </c>
      <c r="D38" s="27" t="n">
        <v>16.13</v>
      </c>
      <c r="E38" s="28" t="n">
        <f aca="false">IFERROR(D38/$D$3,0)</f>
        <v>0.0041663653176563</v>
      </c>
    </row>
    <row r="39" customFormat="false" ht="15" hidden="false" customHeight="false" outlineLevel="0" collapsed="false">
      <c r="C39" s="10" t="s">
        <v>66</v>
      </c>
      <c r="D39" s="27" t="n">
        <v>26.38</v>
      </c>
      <c r="E39" s="28" t="n">
        <f aca="false">IFERROR(D39/$D$3,0)</f>
        <v>0.00681393162304855</v>
      </c>
    </row>
    <row r="40" customFormat="false" ht="15" hidden="false" customHeight="false" outlineLevel="0" collapsed="false">
      <c r="D40" s="24"/>
      <c r="E40" s="25"/>
    </row>
    <row r="41" customFormat="false" ht="15" hidden="false" customHeight="false" outlineLevel="0" collapsed="false">
      <c r="A41" s="26" t="s">
        <v>31</v>
      </c>
      <c r="C41" s="17" t="s">
        <v>43</v>
      </c>
      <c r="D41" s="18" t="n">
        <f aca="false">SUM(D42:D45)</f>
        <v>596.21</v>
      </c>
      <c r="E41" s="19" t="n">
        <f aca="false">IFERROR(D41/$D$3,0)</f>
        <v>0.154000537262236</v>
      </c>
    </row>
    <row r="42" customFormat="false" ht="15" hidden="false" customHeight="false" outlineLevel="0" collapsed="false">
      <c r="C42" s="10" t="s">
        <v>67</v>
      </c>
      <c r="D42" s="27" t="n">
        <v>322.59</v>
      </c>
      <c r="E42" s="28" t="n">
        <f aca="false">IFERROR(D42/$D$3,0)</f>
        <v>0.0833247233616085</v>
      </c>
    </row>
    <row r="43" customFormat="false" ht="15" hidden="false" customHeight="false" outlineLevel="0" collapsed="false">
      <c r="C43" s="10" t="s">
        <v>68</v>
      </c>
      <c r="D43" s="27" t="n">
        <v>36</v>
      </c>
      <c r="E43" s="28" t="n">
        <f aca="false">IFERROR(D43/$D$3,0)</f>
        <v>0.00929876946284108</v>
      </c>
    </row>
    <row r="44" customFormat="false" ht="15" hidden="false" customHeight="false" outlineLevel="0" collapsed="false">
      <c r="C44" s="10" t="s">
        <v>69</v>
      </c>
      <c r="D44" s="27" t="n">
        <v>220</v>
      </c>
      <c r="E44" s="28" t="n">
        <f aca="false">IFERROR(D44/$D$3,0)</f>
        <v>0.0568258133840288</v>
      </c>
    </row>
    <row r="45" customFormat="false" ht="15" hidden="false" customHeight="false" outlineLevel="0" collapsed="false">
      <c r="C45" s="10" t="s">
        <v>70</v>
      </c>
      <c r="D45" s="27" t="n">
        <v>17.62</v>
      </c>
      <c r="E45" s="28" t="n">
        <f aca="false">IFERROR(D45/$D$3,0)</f>
        <v>0.00455123105375722</v>
      </c>
    </row>
    <row r="46" customFormat="false" ht="15" hidden="false" customHeight="false" outlineLevel="0" collapsed="false">
      <c r="D46" s="24"/>
      <c r="E46" s="25"/>
    </row>
    <row r="47" customFormat="false" ht="15" hidden="false" customHeight="false" outlineLevel="0" collapsed="false">
      <c r="A47" s="26" t="s">
        <v>38</v>
      </c>
      <c r="C47" s="17" t="s">
        <v>43</v>
      </c>
      <c r="D47" s="18" t="n">
        <f aca="false">SUM(D48:D50)</f>
        <v>72.73</v>
      </c>
      <c r="E47" s="19" t="n">
        <f aca="false">IFERROR(D47/$D$3,0)</f>
        <v>0.0187860973064564</v>
      </c>
    </row>
    <row r="48" customFormat="false" ht="15" hidden="false" customHeight="false" outlineLevel="0" collapsed="false">
      <c r="C48" s="10" t="s">
        <v>71</v>
      </c>
      <c r="D48" s="27" t="n">
        <v>45.96</v>
      </c>
      <c r="E48" s="28" t="n">
        <f aca="false">IFERROR(D48/$D$3,0)</f>
        <v>0.0118714290142271</v>
      </c>
    </row>
    <row r="49" customFormat="false" ht="15" hidden="false" customHeight="false" outlineLevel="0" collapsed="false">
      <c r="C49" s="10" t="s">
        <v>72</v>
      </c>
      <c r="D49" s="27" t="n">
        <v>24.19</v>
      </c>
      <c r="E49" s="28" t="n">
        <f aca="false">IFERROR(D49/$D$3,0)</f>
        <v>0.00624825648072572</v>
      </c>
    </row>
    <row r="50" customFormat="false" ht="15" hidden="false" customHeight="false" outlineLevel="0" collapsed="false">
      <c r="C50" s="10" t="s">
        <v>73</v>
      </c>
      <c r="D50" s="27" t="n">
        <v>2.58</v>
      </c>
      <c r="E50" s="28" t="n">
        <f aca="false">IFERROR(D50/$D$3,0)</f>
        <v>0.000666411811503611</v>
      </c>
    </row>
    <row r="51" customFormat="false" ht="15" hidden="false" customHeight="false" outlineLevel="0" collapsed="false">
      <c r="D51" s="24"/>
      <c r="E51" s="25"/>
    </row>
    <row r="52" customFormat="false" ht="15" hidden="false" customHeight="false" outlineLevel="0" collapsed="false">
      <c r="A52" s="26" t="s">
        <v>37</v>
      </c>
      <c r="C52" s="17" t="s">
        <v>43</v>
      </c>
      <c r="D52" s="18" t="n">
        <f aca="false">SUM(D53:D53)</f>
        <v>75.86</v>
      </c>
      <c r="E52" s="19" t="n">
        <f aca="false">IFERROR(D52/$D$3,0)</f>
        <v>0.0195945736514201</v>
      </c>
    </row>
    <row r="53" customFormat="false" ht="15" hidden="false" customHeight="false" outlineLevel="0" collapsed="false">
      <c r="C53" s="10" t="s">
        <v>74</v>
      </c>
      <c r="D53" s="27" t="n">
        <v>75.86</v>
      </c>
      <c r="E53" s="28" t="n">
        <f aca="false">IFERROR(D53/$D$3,0)</f>
        <v>0.0195945736514201</v>
      </c>
    </row>
    <row r="54" customFormat="false" ht="15" hidden="false" customHeight="false" outlineLevel="0" collapsed="false">
      <c r="D54" s="24"/>
      <c r="E54" s="25"/>
    </row>
    <row r="55" customFormat="false" ht="15" hidden="false" customHeight="false" outlineLevel="0" collapsed="false">
      <c r="A55" s="26" t="s">
        <v>33</v>
      </c>
      <c r="C55" s="17" t="s">
        <v>43</v>
      </c>
      <c r="D55" s="18" t="n">
        <f aca="false">SUM(D56:D57)</f>
        <v>191.28</v>
      </c>
      <c r="E55" s="19" t="n">
        <f aca="false">IFERROR(D55/$D$3,0)</f>
        <v>0.0494074617458956</v>
      </c>
    </row>
    <row r="56" customFormat="false" ht="15" hidden="false" customHeight="false" outlineLevel="0" collapsed="false">
      <c r="C56" s="10" t="s">
        <v>75</v>
      </c>
      <c r="D56" s="27" t="n">
        <v>62.19</v>
      </c>
      <c r="E56" s="28" t="n">
        <f aca="false">IFERROR(D56/$D$3,0)</f>
        <v>0.016063624247058</v>
      </c>
    </row>
    <row r="57" customFormat="false" ht="15" hidden="false" customHeight="false" outlineLevel="0" collapsed="false">
      <c r="C57" s="10" t="s">
        <v>76</v>
      </c>
      <c r="D57" s="27" t="n">
        <v>129.09</v>
      </c>
      <c r="E57" s="28" t="n">
        <f aca="false">IFERROR(D57/$D$3,0)</f>
        <v>0.0333438374988377</v>
      </c>
    </row>
    <row r="58" customFormat="false" ht="15" hidden="false" customHeight="false" outlineLevel="0" collapsed="false">
      <c r="D58" s="24"/>
      <c r="E58" s="25"/>
    </row>
    <row r="59" customFormat="false" ht="15" hidden="false" customHeight="false" outlineLevel="0" collapsed="false">
      <c r="A59" s="26" t="s">
        <v>39</v>
      </c>
      <c r="C59" s="17" t="s">
        <v>43</v>
      </c>
      <c r="D59" s="18" t="n">
        <f aca="false">SUM(D60:D61)</f>
        <v>30</v>
      </c>
      <c r="E59" s="19" t="n">
        <f aca="false">IFERROR(D59/$D$3,0)</f>
        <v>0.00774897455236757</v>
      </c>
    </row>
    <row r="60" customFormat="false" ht="15" hidden="false" customHeight="false" outlineLevel="0" collapsed="false">
      <c r="C60" s="10" t="s">
        <v>77</v>
      </c>
      <c r="D60" s="27" t="n">
        <v>15</v>
      </c>
      <c r="E60" s="28" t="n">
        <f aca="false">IFERROR(D60/$D$3,0)</f>
        <v>0.00387448727618378</v>
      </c>
    </row>
    <row r="61" customFormat="false" ht="15" hidden="false" customHeight="false" outlineLevel="0" collapsed="false">
      <c r="C61" s="10" t="s">
        <v>78</v>
      </c>
      <c r="D61" s="27" t="n">
        <v>15</v>
      </c>
      <c r="E61" s="28" t="n">
        <f aca="false">IFERROR(D61/$D$3,0)</f>
        <v>0.00387448727618378</v>
      </c>
    </row>
    <row r="62" customFormat="false" ht="15" hidden="false" customHeight="false" outlineLevel="0" collapsed="false">
      <c r="D62" s="24"/>
      <c r="E62" s="25"/>
    </row>
    <row r="63" customFormat="false" ht="15" hidden="false" customHeight="false" outlineLevel="0" collapsed="false">
      <c r="A63" s="26" t="s">
        <v>36</v>
      </c>
      <c r="C63" s="17" t="s">
        <v>43</v>
      </c>
      <c r="D63" s="18" t="n">
        <f aca="false">SUM(D64:D65)</f>
        <v>102</v>
      </c>
      <c r="E63" s="19" t="n">
        <f aca="false">IFERROR(D63/$D$3,0)</f>
        <v>0.0263465134780497</v>
      </c>
    </row>
    <row r="64" customFormat="false" ht="15" hidden="false" customHeight="false" outlineLevel="0" collapsed="false">
      <c r="C64" s="10" t="s">
        <v>79</v>
      </c>
      <c r="D64" s="27" t="n">
        <v>40.79</v>
      </c>
      <c r="E64" s="28" t="n">
        <f aca="false">IFERROR(D64/$D$3,0)</f>
        <v>0.0105360223997024</v>
      </c>
    </row>
    <row r="65" customFormat="false" ht="15" hidden="false" customHeight="false" outlineLevel="0" collapsed="false">
      <c r="C65" s="10" t="s">
        <v>36</v>
      </c>
      <c r="D65" s="27" t="n">
        <f aca="false">122.42/2</f>
        <v>61.21</v>
      </c>
      <c r="E65" s="28" t="n">
        <f aca="false">IFERROR(D65/$D$3,0)</f>
        <v>0.0158104910783473</v>
      </c>
    </row>
    <row r="66" customFormat="false" ht="15" hidden="false" customHeight="false" outlineLevel="0" collapsed="false">
      <c r="D66" s="24"/>
      <c r="E66" s="25"/>
    </row>
    <row r="67" customFormat="false" ht="15" hidden="false" customHeight="false" outlineLevel="0" collapsed="false">
      <c r="D67" s="24"/>
      <c r="E67" s="2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"/>
    <col collapsed="false" customWidth="true" hidden="false" outlineLevel="0" max="3" min="3" style="0" width="34"/>
    <col collapsed="false" customWidth="true" hidden="false" outlineLevel="0" max="5" min="4" style="0" width="16"/>
  </cols>
  <sheetData>
    <row r="1" customFormat="false" ht="30" hidden="false" customHeight="true" outlineLevel="0" collapsed="false">
      <c r="C1" s="6" t="s">
        <v>20</v>
      </c>
    </row>
    <row r="2" customFormat="false" ht="15" hidden="false" customHeight="false" outlineLevel="0" collapsed="false">
      <c r="A2" s="20"/>
      <c r="C2" s="20"/>
      <c r="D2" s="9" t="s">
        <v>18</v>
      </c>
      <c r="E2" s="9" t="s">
        <v>19</v>
      </c>
    </row>
    <row r="3" customFormat="false" ht="21.75" hidden="false" customHeight="true" outlineLevel="0" collapsed="false">
      <c r="A3" s="21"/>
      <c r="B3" s="21"/>
      <c r="C3" s="21" t="s">
        <v>80</v>
      </c>
      <c r="D3" s="22" t="n">
        <f aca="false">D5</f>
        <v>4303.35</v>
      </c>
      <c r="E3" s="22" t="n">
        <f aca="false">E5</f>
        <v>4875.35</v>
      </c>
    </row>
    <row r="4" customFormat="false" ht="15" hidden="false" customHeight="false" outlineLevel="0" collapsed="false">
      <c r="D4" s="24"/>
      <c r="E4" s="24"/>
    </row>
    <row r="5" customFormat="false" ht="15" hidden="false" customHeight="false" outlineLevel="0" collapsed="false">
      <c r="A5" s="26" t="s">
        <v>81</v>
      </c>
      <c r="C5" s="17" t="s">
        <v>43</v>
      </c>
      <c r="D5" s="18" t="n">
        <f aca="false">SUM(D6:D9)</f>
        <v>4303.35</v>
      </c>
      <c r="E5" s="18" t="n">
        <f aca="false">SUM(E6:E9)</f>
        <v>4875.35</v>
      </c>
    </row>
    <row r="6" customFormat="false" ht="15" hidden="false" customHeight="false" outlineLevel="0" collapsed="false">
      <c r="C6" s="10" t="s">
        <v>82</v>
      </c>
      <c r="D6" s="27" t="n">
        <v>3300</v>
      </c>
      <c r="E6" s="27" t="n">
        <v>3300</v>
      </c>
    </row>
    <row r="7" customFormat="false" ht="15" hidden="false" customHeight="false" outlineLevel="0" collapsed="false">
      <c r="C7" s="10" t="s">
        <v>83</v>
      </c>
      <c r="D7" s="27" t="n">
        <v>728</v>
      </c>
      <c r="E7" s="27" t="n">
        <v>1300</v>
      </c>
    </row>
    <row r="8" customFormat="false" ht="15" hidden="false" customHeight="false" outlineLevel="0" collapsed="false">
      <c r="C8" s="10" t="s">
        <v>84</v>
      </c>
      <c r="D8" s="27" t="n">
        <v>259</v>
      </c>
      <c r="E8" s="27" t="n">
        <v>259</v>
      </c>
    </row>
    <row r="9" customFormat="false" ht="15" hidden="false" customHeight="false" outlineLevel="0" collapsed="false">
      <c r="C9" s="10" t="s">
        <v>85</v>
      </c>
      <c r="D9" s="27" t="n">
        <v>16.35</v>
      </c>
      <c r="E9" s="27" t="n">
        <v>16.35</v>
      </c>
    </row>
    <row r="10" customFormat="false" ht="15" hidden="false" customHeight="false" outlineLevel="0" collapsed="false">
      <c r="D10" s="24"/>
      <c r="E10" s="24"/>
    </row>
    <row r="11" customFormat="false" ht="15" hidden="false" customHeight="false" outlineLevel="0" collapsed="false">
      <c r="D11" s="24"/>
      <c r="E11" s="2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"/>
    <col collapsed="false" customWidth="true" hidden="false" outlineLevel="0" max="3" min="3" style="0" width="34"/>
    <col collapsed="false" customWidth="true" hidden="false" outlineLevel="0" max="4" min="4" style="0" width="16"/>
    <col collapsed="false" customWidth="true" hidden="false" outlineLevel="0" max="5" min="5" style="0" width="12"/>
  </cols>
  <sheetData>
    <row r="1" customFormat="false" ht="30" hidden="false" customHeight="true" outlineLevel="0" collapsed="false">
      <c r="C1" s="6" t="s">
        <v>86</v>
      </c>
    </row>
    <row r="2" customFormat="false" ht="15" hidden="false" customHeight="false" outlineLevel="0" collapsed="false">
      <c r="A2" s="20"/>
      <c r="C2" s="20"/>
      <c r="D2" s="9" t="s">
        <v>27</v>
      </c>
      <c r="E2" s="9" t="s">
        <v>28</v>
      </c>
    </row>
    <row r="3" customFormat="false" ht="21.75" hidden="false" customHeight="true" outlineLevel="0" collapsed="false">
      <c r="A3" s="21"/>
      <c r="B3" s="21"/>
      <c r="C3" s="21" t="s">
        <v>87</v>
      </c>
      <c r="D3" s="22" t="n">
        <f aca="false">D5</f>
        <v>227.08</v>
      </c>
      <c r="E3" s="23" t="n">
        <f aca="false">IF(D3=0,0,1)</f>
        <v>1</v>
      </c>
    </row>
    <row r="4" customFormat="false" ht="15" hidden="false" customHeight="false" outlineLevel="0" collapsed="false">
      <c r="D4" s="24"/>
      <c r="E4" s="25"/>
    </row>
    <row r="5" customFormat="false" ht="15" hidden="false" customHeight="false" outlineLevel="0" collapsed="false">
      <c r="A5" s="26" t="s">
        <v>23</v>
      </c>
      <c r="C5" s="17" t="s">
        <v>43</v>
      </c>
      <c r="D5" s="18" t="n">
        <f aca="false">SUM(D6:D7)</f>
        <v>227.08</v>
      </c>
      <c r="E5" s="19" t="n">
        <f aca="false">IFERROR(D5/$D$3,0)</f>
        <v>1</v>
      </c>
    </row>
    <row r="6" customFormat="false" ht="15" hidden="false" customHeight="false" outlineLevel="0" collapsed="false">
      <c r="C6" s="10" t="s">
        <v>88</v>
      </c>
      <c r="D6" s="27" t="n">
        <v>100</v>
      </c>
      <c r="E6" s="28" t="n">
        <f aca="false">IFERROR(D6/$D$3,0)</f>
        <v>0.4403734366743</v>
      </c>
    </row>
    <row r="7" customFormat="false" ht="15" hidden="false" customHeight="false" outlineLevel="0" collapsed="false">
      <c r="C7" s="10" t="s">
        <v>89</v>
      </c>
      <c r="D7" s="27" t="n">
        <v>127.08</v>
      </c>
      <c r="E7" s="28" t="n">
        <f aca="false">IFERROR(D7/$D$3,0)</f>
        <v>0.5596265633257</v>
      </c>
    </row>
    <row r="8" customFormat="false" ht="15" hidden="false" customHeight="false" outlineLevel="0" collapsed="false">
      <c r="D8" s="24"/>
      <c r="E8" s="25"/>
    </row>
    <row r="9" customFormat="false" ht="15" hidden="false" customHeight="false" outlineLevel="0" collapsed="false">
      <c r="D9" s="24"/>
      <c r="E9" s="2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2026-10-19T13:23:50Z</dcterms:created>
  <dc:creator>openpyxl</dc:creator>
  <dc:description/>
  <dc:language>en-US</dc:language>
  <cp:lastModifiedBy/>
  <dcterms:modified xsi:type="dcterms:W3CDTF">2026-10-19T15:23:52Z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